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600" windowHeight="8190" activeTab="0"/>
  </bookViews>
  <sheets>
    <sheet name="Структура 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<sst xmlns="http://schemas.openxmlformats.org/spreadsheetml/2006/main" count="109" uniqueCount="93">
  <si>
    <t>№ з/п</t>
  </si>
  <si>
    <t>Показник</t>
  </si>
  <si>
    <t>Фактично</t>
  </si>
  <si>
    <t>Передбачено чинним тарифом</t>
  </si>
  <si>
    <t>грн/куб. м</t>
  </si>
  <si>
    <t>А</t>
  </si>
  <si>
    <t>Б</t>
  </si>
  <si>
    <t>Виробнича собівартість, усього, зокрема:</t>
  </si>
  <si>
    <t>прямі матеріальні витрати, зокрема:</t>
  </si>
  <si>
    <t>покупна вода</t>
  </si>
  <si>
    <t>покупна вода у природному стані</t>
  </si>
  <si>
    <t>електроенергія</t>
  </si>
  <si>
    <t>інші прямі матеріальні витрати</t>
  </si>
  <si>
    <t>прямі витрати на оплату праці</t>
  </si>
  <si>
    <t>інші прямі витрати, зокрема:</t>
  </si>
  <si>
    <t>амортизація основних виробничих засобів та нематеріальних активів, безпосередньо пов’язаних із наданням послуги</t>
  </si>
  <si>
    <t>інші прямі витрати</t>
  </si>
  <si>
    <t>Адміністративні витрати</t>
  </si>
  <si>
    <t>Витрати на збут</t>
  </si>
  <si>
    <t>Інші операційні витрати</t>
  </si>
  <si>
    <t>Фінансові витрати</t>
  </si>
  <si>
    <t>Усього витрат повної собівартості</t>
  </si>
  <si>
    <t>Витрати на відшкодування втрат</t>
  </si>
  <si>
    <t xml:space="preserve">Планований прибуток </t>
  </si>
  <si>
    <t>податок на прибуток</t>
  </si>
  <si>
    <t>чистий прибуток, зокрема:</t>
  </si>
  <si>
    <t>дивіденди</t>
  </si>
  <si>
    <t>резервний фонд (капітал)</t>
  </si>
  <si>
    <t>на розвиток виробництва (виробничі інвестиції)</t>
  </si>
  <si>
    <t>інше використання прибутку</t>
  </si>
  <si>
    <t>Вартість водопостачання для споживачів за відповідними тарифами</t>
  </si>
  <si>
    <t>населення</t>
  </si>
  <si>
    <t>бюджетних установ та організацій</t>
  </si>
  <si>
    <t>інших споживачів</t>
  </si>
  <si>
    <t>інших водопровідно-каналізаційних господарств</t>
  </si>
  <si>
    <t>Середньозважений тариф</t>
  </si>
  <si>
    <t>(підпис)</t>
  </si>
  <si>
    <t>(ініціали, прізвище)</t>
  </si>
  <si>
    <t>(без податку на додану вартість)</t>
  </si>
  <si>
    <t xml:space="preserve"> 1.1</t>
  </si>
  <si>
    <t xml:space="preserve"> 1.1.1</t>
  </si>
  <si>
    <t xml:space="preserve"> 1.1.2</t>
  </si>
  <si>
    <t xml:space="preserve"> 1.1.3</t>
  </si>
  <si>
    <t xml:space="preserve"> 1.1.4</t>
  </si>
  <si>
    <t xml:space="preserve"> 1.2</t>
  </si>
  <si>
    <t xml:space="preserve"> 1.3</t>
  </si>
  <si>
    <t xml:space="preserve"> 1.3.2</t>
  </si>
  <si>
    <t xml:space="preserve"> 1.3.3</t>
  </si>
  <si>
    <t xml:space="preserve"> 1.4</t>
  </si>
  <si>
    <t xml:space="preserve"> 8.1</t>
  </si>
  <si>
    <t xml:space="preserve"> 8.2.1</t>
  </si>
  <si>
    <t xml:space="preserve"> 8.2</t>
  </si>
  <si>
    <t xml:space="preserve"> 8.2.2</t>
  </si>
  <si>
    <t xml:space="preserve"> 8.2.3</t>
  </si>
  <si>
    <t xml:space="preserve"> 8.2.4</t>
  </si>
  <si>
    <t xml:space="preserve"> 10.1</t>
  </si>
  <si>
    <t xml:space="preserve"> 10.2</t>
  </si>
  <si>
    <t xml:space="preserve"> 10.3</t>
  </si>
  <si>
    <t xml:space="preserve"> 10.4</t>
  </si>
  <si>
    <t>усього, тис. грн</t>
  </si>
  <si>
    <t xml:space="preserve"> 1.3.1</t>
  </si>
  <si>
    <t xml:space="preserve">єдиний внесок на загальнообов’язкове державне 
соціальне страхування працівників
</t>
  </si>
  <si>
    <t>Загальновиробничі витрати</t>
  </si>
  <si>
    <t>КП "Прилукитепловодопостачання"</t>
  </si>
  <si>
    <t>Директор</t>
  </si>
  <si>
    <t>А. Гавриш</t>
  </si>
  <si>
    <r>
      <t xml:space="preserve">Плановий період  </t>
    </r>
    <r>
      <rPr>
        <u val="single"/>
        <sz val="12"/>
        <color indexed="8"/>
        <rFont val="Times New Roman"/>
        <family val="1"/>
      </rPr>
      <t>2020</t>
    </r>
    <r>
      <rPr>
        <sz val="12"/>
        <color indexed="8"/>
        <rFont val="Times New Roman"/>
        <family val="1"/>
      </rPr>
      <t xml:space="preserve"> рік</t>
    </r>
  </si>
  <si>
    <r>
      <t xml:space="preserve">Плановий період  </t>
    </r>
    <r>
      <rPr>
        <u val="single"/>
        <sz val="12"/>
        <color indexed="8"/>
        <rFont val="Times New Roman"/>
        <family val="1"/>
      </rPr>
      <t>2024</t>
    </r>
    <r>
      <rPr>
        <sz val="12"/>
        <color indexed="8"/>
        <rFont val="Times New Roman"/>
        <family val="1"/>
      </rPr>
      <t xml:space="preserve"> рік</t>
    </r>
  </si>
  <si>
    <r>
      <t xml:space="preserve">попередній до базового </t>
    </r>
    <r>
      <rPr>
        <u val="single"/>
        <sz val="12"/>
        <color indexed="8"/>
        <rFont val="Times New Roman"/>
        <family val="1"/>
      </rPr>
      <t>2018</t>
    </r>
    <r>
      <rPr>
        <sz val="12"/>
        <color indexed="8"/>
        <rFont val="Times New Roman"/>
        <family val="1"/>
      </rPr>
      <t xml:space="preserve"> рік</t>
    </r>
  </si>
  <si>
    <r>
      <t xml:space="preserve">базовий період </t>
    </r>
    <r>
      <rPr>
        <u val="single"/>
        <sz val="12"/>
        <color indexed="8"/>
        <rFont val="Times New Roman"/>
        <family val="1"/>
      </rPr>
      <t>2019</t>
    </r>
    <r>
      <rPr>
        <sz val="12"/>
        <color indexed="8"/>
        <rFont val="Times New Roman"/>
        <family val="1"/>
      </rPr>
      <t xml:space="preserve"> рік</t>
    </r>
  </si>
  <si>
    <t>Обсяг водопостачання споживачам, усього, (тис. куб. м)</t>
  </si>
  <si>
    <t xml:space="preserve"> 1.4.1</t>
  </si>
  <si>
    <t xml:space="preserve"> 1.4.2</t>
  </si>
  <si>
    <t xml:space="preserve"> 1.4.3</t>
  </si>
  <si>
    <t>витрати на оплату праці</t>
  </si>
  <si>
    <t>відрахування на соціальні заходи</t>
  </si>
  <si>
    <t>інші витрати</t>
  </si>
  <si>
    <t>комісійний збір</t>
  </si>
  <si>
    <t xml:space="preserve"> 2.1.</t>
  </si>
  <si>
    <t xml:space="preserve"> 2.2.</t>
  </si>
  <si>
    <t xml:space="preserve"> 2.3</t>
  </si>
  <si>
    <t xml:space="preserve"> 3.1.</t>
  </si>
  <si>
    <t xml:space="preserve"> 3.2.</t>
  </si>
  <si>
    <t xml:space="preserve"> 3.3</t>
  </si>
  <si>
    <t xml:space="preserve"> 3.3.1</t>
  </si>
  <si>
    <t xml:space="preserve"> 3.3.2</t>
  </si>
  <si>
    <t xml:space="preserve"> СТРУКТУРА
тарифу на послугу з централізованого водопостачання </t>
  </si>
  <si>
    <t>Додаток</t>
  </si>
  <si>
    <t>до рішення виконавчого комітету</t>
  </si>
  <si>
    <t>№</t>
  </si>
  <si>
    <t>Начальник ПЕВ</t>
  </si>
  <si>
    <t>С, Тарасенко</t>
  </si>
  <si>
    <t>(без ПДВ)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</si>
</sst>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"/>
    <numFmt numFmtId="180" formatCode="0.0000000"/>
    <numFmt numFmtId="181" formatCode="0.000000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2"/>
      <color rgb="FF000000"/>
      <name val="Times New Roman"/>
      <family val="1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>
        <color rgb="FF000000"/>
      </diagonal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4" fillId="0" borderId="0" xfId="0" applyFont="1" applyAlignment="1">
      <alignment horizontal="justify"/>
    </xf>
    <xf numFmtId="0" fontId="46" fillId="0" borderId="0" xfId="0" applyFont="1" applyAlignment="1">
      <alignment/>
    </xf>
    <xf numFmtId="2" fontId="46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2" fontId="48" fillId="0" borderId="10" xfId="0" applyNumberFormat="1" applyFont="1" applyBorder="1" applyAlignment="1">
      <alignment vertical="top"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178" fontId="4" fillId="0" borderId="10" xfId="0" applyNumberFormat="1" applyFont="1" applyBorder="1" applyAlignment="1">
      <alignment vertical="top" wrapText="1"/>
    </xf>
    <xf numFmtId="16" fontId="44" fillId="0" borderId="10" xfId="0" applyNumberFormat="1" applyFont="1" applyBorder="1" applyAlignment="1">
      <alignment horizontal="center" vertical="top" wrapText="1"/>
    </xf>
    <xf numFmtId="0" fontId="44" fillId="0" borderId="10" xfId="0" applyFont="1" applyBorder="1" applyAlignment="1">
      <alignment vertical="top" wrapText="1"/>
    </xf>
    <xf numFmtId="2" fontId="5" fillId="0" borderId="10" xfId="0" applyNumberFormat="1" applyFont="1" applyBorder="1" applyAlignment="1">
      <alignment vertical="center" wrapText="1"/>
    </xf>
    <xf numFmtId="178" fontId="5" fillId="0" borderId="10" xfId="0" applyNumberFormat="1" applyFont="1" applyBorder="1" applyAlignment="1">
      <alignment vertical="center" wrapText="1"/>
    </xf>
    <xf numFmtId="14" fontId="44" fillId="0" borderId="10" xfId="0" applyNumberFormat="1" applyFont="1" applyBorder="1" applyAlignment="1">
      <alignment horizontal="center" vertical="top" wrapText="1"/>
    </xf>
    <xf numFmtId="2" fontId="46" fillId="0" borderId="10" xfId="0" applyNumberFormat="1" applyFont="1" applyBorder="1" applyAlignment="1">
      <alignment/>
    </xf>
    <xf numFmtId="2" fontId="46" fillId="0" borderId="10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 vertical="top" wrapText="1"/>
    </xf>
    <xf numFmtId="177" fontId="5" fillId="0" borderId="10" xfId="0" applyNumberFormat="1" applyFont="1" applyBorder="1" applyAlignment="1">
      <alignment vertical="top" wrapText="1"/>
    </xf>
    <xf numFmtId="2" fontId="5" fillId="33" borderId="10" xfId="0" applyNumberFormat="1" applyFont="1" applyFill="1" applyBorder="1" applyAlignment="1">
      <alignment vertical="top" wrapText="1"/>
    </xf>
    <xf numFmtId="178" fontId="5" fillId="0" borderId="10" xfId="0" applyNumberFormat="1" applyFont="1" applyBorder="1" applyAlignment="1">
      <alignment vertical="top" wrapText="1"/>
    </xf>
    <xf numFmtId="0" fontId="46" fillId="0" borderId="10" xfId="0" applyFont="1" applyBorder="1" applyAlignment="1">
      <alignment/>
    </xf>
    <xf numFmtId="2" fontId="46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16" fontId="44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vertical="center" wrapText="1"/>
    </xf>
    <xf numFmtId="14" fontId="44" fillId="0" borderId="10" xfId="0" applyNumberFormat="1" applyFont="1" applyBorder="1" applyAlignment="1">
      <alignment horizontal="center" vertical="center" wrapText="1"/>
    </xf>
    <xf numFmtId="16" fontId="51" fillId="0" borderId="10" xfId="0" applyNumberFormat="1" applyFont="1" applyBorder="1" applyAlignment="1">
      <alignment horizontal="center" vertical="top" wrapText="1"/>
    </xf>
    <xf numFmtId="177" fontId="4" fillId="0" borderId="10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center" wrapText="1"/>
    </xf>
    <xf numFmtId="177" fontId="4" fillId="0" borderId="10" xfId="0" applyNumberFormat="1" applyFont="1" applyBorder="1" applyAlignment="1">
      <alignment vertical="center" wrapText="1"/>
    </xf>
    <xf numFmtId="178" fontId="4" fillId="0" borderId="10" xfId="0" applyNumberFormat="1" applyFont="1" applyBorder="1" applyAlignment="1">
      <alignment vertical="center" wrapText="1"/>
    </xf>
    <xf numFmtId="0" fontId="5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2" fontId="48" fillId="0" borderId="10" xfId="0" applyNumberFormat="1" applyFont="1" applyBorder="1" applyAlignment="1">
      <alignment vertical="center"/>
    </xf>
    <xf numFmtId="177" fontId="48" fillId="0" borderId="10" xfId="0" applyNumberFormat="1" applyFont="1" applyBorder="1" applyAlignment="1">
      <alignment vertical="top"/>
    </xf>
    <xf numFmtId="177" fontId="46" fillId="0" borderId="10" xfId="0" applyNumberFormat="1" applyFont="1" applyBorder="1" applyAlignment="1">
      <alignment vertical="center"/>
    </xf>
    <xf numFmtId="177" fontId="46" fillId="0" borderId="10" xfId="0" applyNumberFormat="1" applyFont="1" applyBorder="1" applyAlignment="1">
      <alignment vertical="top"/>
    </xf>
    <xf numFmtId="177" fontId="48" fillId="0" borderId="10" xfId="0" applyNumberFormat="1" applyFont="1" applyBorder="1" applyAlignment="1">
      <alignment vertical="center"/>
    </xf>
    <xf numFmtId="177" fontId="46" fillId="0" borderId="10" xfId="0" applyNumberFormat="1" applyFont="1" applyBorder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0" fontId="48" fillId="0" borderId="0" xfId="0" applyFont="1" applyBorder="1" applyAlignment="1">
      <alignment horizontal="center"/>
    </xf>
    <xf numFmtId="0" fontId="44" fillId="0" borderId="0" xfId="0" applyFont="1" applyBorder="1" applyAlignment="1">
      <alignment horizontal="left" wrapText="1"/>
    </xf>
    <xf numFmtId="0" fontId="44" fillId="0" borderId="12" xfId="0" applyFont="1" applyBorder="1" applyAlignment="1">
      <alignment horizontal="center" wrapText="1"/>
    </xf>
    <xf numFmtId="0" fontId="46" fillId="0" borderId="0" xfId="0" applyFont="1" applyAlignment="1">
      <alignment horizontal="center"/>
    </xf>
    <xf numFmtId="0" fontId="46" fillId="0" borderId="12" xfId="0" applyFont="1" applyBorder="1" applyAlignment="1">
      <alignment/>
    </xf>
    <xf numFmtId="0" fontId="44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2018%20&#1088;&#1110;&#1082;\&#1042;&#1080;&#1090;&#1088;&#1072;&#1090;&#1080;%202018\&#1053;&#1072;&#1073;&#1086;&#1088;&#1082;&#1072;%20&#1076;&#1083;&#1103;%20%208%20&#1085;&#1082;&#1087;%20&#1078;&#1082;&#1075;%20201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5;&#1083;&#1080;&#1094;&#1072;\&#1058;&#1072;&#1088;&#1080;&#1092;&#1080;\&#1058;&#1072;&#1088;&#1080;&#1092;&#1080;%20%202020\&#1084;&#1072;&#1090;&#1077;&#1088;&#1110;&#1072;&#1083;&#1080;%20&#1090;&#1072;&#1088;&#1080;&#1092;\&#1057;&#1074;&#1086;&#1076;%20&#1084;&#1072;&#1090;&#1077;&#1088;.&#1074;&#1080;&#1090;&#1088;&#1072;&#1090;20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5;&#1083;&#1080;&#1094;&#1072;\&#1058;&#1072;&#1088;&#1080;&#1092;&#1080;\&#1058;&#1072;&#1088;&#1080;&#1092;&#1080;%20%202020\&#1044;&#1054;&#1044;&#1040;&#1058;&#1050;&#1048;%20&#1044;&#1054;%20&#1058;&#1040;&#1056;&#1048;&#1060;&#1059;%20&#1042;&#1054;&#1044;&#1040;\&#1044;&#1086;&#1076;&#1072;&#1090;&#1086;&#1082;%2020%20&#1077;&#1083;&#1077;&#1082;&#1090;&#1088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2018%20&#1088;&#1110;&#1082;\&#1040;&#1085;&#1072;&#1083;&#1110;&#1079;&#1080;%202018%20&#1088;&#1110;&#1082;\&#1072;&#1085;&#1072;&#1083;&#1110;&#1079;%20&#1086;&#1073;&#1089;&#1103;&#1075;&#1110;&#1074;%202018%20&#1088;&#1110;&#1082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2019&#1088;&#1110;&#1082;\&#1042;&#1080;&#1090;&#1088;&#1072;&#1090;&#1080;%202019\&#1053;&#1072;&#1073;&#1086;&#1088;&#1082;&#1072;%20&#1076;&#1083;&#1103;%20%208%20&#1085;&#1082;&#1087;%20&#1078;&#1082;&#1075;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2019&#1088;&#1110;&#1082;\&#1040;&#1085;&#1072;&#1083;&#1110;&#1079;&#1080;\&#1072;&#1085;&#1072;&#1083;&#1110;&#1079;%20&#1086;&#1073;&#1089;&#1103;&#1075;&#1110;&#1074;%202019%20&#1088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20%20&#1077;&#1083;&#1077;&#1082;&#1090;&#1088;.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5;&#1083;&#1080;&#1094;&#1072;\&#1058;&#1072;&#1088;&#1080;&#1092;&#1080;\&#1058;&#1072;&#1088;&#1080;&#1092;&#1080;%20%202020\&#1055;&#1086;&#1089;&#1083;&#1091;&#1075;&#1080;%20&#1089;&#1090;&#1086;&#1088;&#1086;&#1085;&#1085;&#1110;&#1093;%20&#1086;&#1088;&#1075;&#1072;&#1085;&#1110;&#1079;&#1072;&#1094;&#1110;&#1081;\&#1110;&#1085;&#1096;&#1110;%20&#1087;&#1088;&#1103;&#1084;&#1110;%20&#1074;&#1080;&#1090;&#1088;&#1072;&#1090;&#1080;%20&#1074;&#1086;&#1076;&#1072;%2020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5;&#1083;&#1080;&#1094;&#1072;\&#1058;&#1072;&#1088;&#1080;&#1092;&#1080;\&#1058;&#1072;&#1088;&#1080;&#1092;&#1080;%20%202020\2&#1076;_&#1057;&#1090;&#1088;&#1091;&#1082;&#1090;&#1091;&#1088;&#1072;%20&#1087;&#1077;&#1088;&#1089;.%20&#1090;&#1072;%20&#1060;&#1054;&#1055;%2020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5;&#1083;&#1080;&#1094;&#1072;\&#1058;&#1072;&#1088;&#1080;&#1092;&#1080;\&#1058;&#1072;&#1088;&#1080;&#1092;&#1080;%20%202020\&#1040;&#1084;&#1086;&#1088;&#1090;&#1080;&#1072;&#1094;&#1110;&#1103;20\&#1040;&#1084;&#1086;&#1088;&#1090;&#1080;&#1079;&#1072;&#1094;&#1110;&#1103;%202020%2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.%20&#1056;&#1110;&#1095;&#1085;&#1080;&#1081;%20&#1087;&#1083;&#1072;&#1085;.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зподіл між послугами"/>
      <sheetName val="розподіл по основним видам"/>
      <sheetName val="збут безпосередній"/>
      <sheetName val="розподіл між послугами 93 без"/>
      <sheetName val="розп збут безпосер"/>
      <sheetName val="центр.послуги збут"/>
      <sheetName val="розподіл ЦП збут"/>
      <sheetName val="Збут Цент роз"/>
      <sheetName val="вивіз нечистот"/>
      <sheetName val="інші послуги"/>
      <sheetName val="1-С (А)"/>
      <sheetName val="розп заг"/>
      <sheetName val="розшиф.витрат"/>
      <sheetName val="23 (внутр)"/>
      <sheetName val="ВН"/>
      <sheetName val="виробн енергії"/>
      <sheetName val="транс енергії"/>
      <sheetName val="постачання енергії"/>
      <sheetName val="ТП"/>
      <sheetName val="вода"/>
      <sheetName val="ВП"/>
      <sheetName val="центр. посл. тепло"/>
      <sheetName val="ЦПТ"/>
      <sheetName val="пропуск стоків"/>
      <sheetName val="очищення"/>
      <sheetName val="ВВ"/>
      <sheetName val="1 С"/>
      <sheetName val="8нкп жкг"/>
      <sheetName val="свод по місяцам"/>
      <sheetName val="розшифр"/>
      <sheetName val="розшифр прямих"/>
      <sheetName val="розрах  інших операц"/>
      <sheetName val="ряд270 розр"/>
      <sheetName val="ряд270"/>
      <sheetName val="ремонт то"/>
      <sheetName val="зарплата ремонт"/>
      <sheetName val="Отчет о совместимости"/>
      <sheetName val="розрахунок газа"/>
      <sheetName val="Лист1"/>
      <sheetName val="гаряча вода фінрезультат"/>
      <sheetName val="Лист2"/>
    </sheetNames>
    <sheetDataSet>
      <sheetData sheetId="19">
        <row r="13">
          <cell r="B13">
            <v>5637657</v>
          </cell>
        </row>
        <row r="14">
          <cell r="B14">
            <v>561434</v>
          </cell>
        </row>
        <row r="31">
          <cell r="B31">
            <v>3773330</v>
          </cell>
        </row>
        <row r="40">
          <cell r="B40">
            <v>780551</v>
          </cell>
        </row>
        <row r="41">
          <cell r="B41">
            <v>495354</v>
          </cell>
        </row>
        <row r="42">
          <cell r="B42">
            <v>1824950.33</v>
          </cell>
        </row>
      </sheetData>
      <sheetData sheetId="20">
        <row r="9">
          <cell r="C9">
            <v>119956</v>
          </cell>
          <cell r="D9">
            <v>990169</v>
          </cell>
          <cell r="E9">
            <v>247995.03999999998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мат"/>
      <sheetName val="Лист2"/>
      <sheetName val="Лист3"/>
    </sheetNames>
    <sheetDataSet>
      <sheetData sheetId="0">
        <row r="18">
          <cell r="D18">
            <v>744.6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Варт.акт.ел."/>
      <sheetName val="Лист1 (пропуск очистка)"/>
      <sheetName val="Лист3"/>
    </sheetNames>
    <sheetDataSet>
      <sheetData sheetId="0">
        <row r="14">
          <cell r="J14">
            <v>7120.62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иручка "/>
      <sheetName val="тепло"/>
      <sheetName val="канал х.в"/>
      <sheetName val="канал.г.в"/>
      <sheetName val="вода"/>
      <sheetName val="внутрибуд."/>
      <sheetName val="вивоз нечистот"/>
      <sheetName val="розрахунок ф.1С"/>
    </sheetNames>
    <sheetDataSet>
      <sheetData sheetId="4">
        <row r="11">
          <cell r="V11">
            <v>1929886.2</v>
          </cell>
        </row>
        <row r="12">
          <cell r="V12">
            <v>78790.97</v>
          </cell>
        </row>
        <row r="15">
          <cell r="V15">
            <v>199997.366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озподіл між послугами"/>
      <sheetName val="розподіл по основним видам"/>
      <sheetName val="збут безпосередній"/>
      <sheetName val="розподіл між послугами 93 без"/>
      <sheetName val="розп збут безпосер"/>
      <sheetName val="центр.послуги збут"/>
      <sheetName val="розподіл ЦП збут"/>
      <sheetName val="Збут Цент роз"/>
      <sheetName val="вивіз нечистот"/>
      <sheetName val="інші послуги"/>
      <sheetName val="1-С (А)"/>
      <sheetName val="розп заг"/>
      <sheetName val="розшиф.витрат"/>
      <sheetName val="виробн енергії"/>
      <sheetName val="транс енергії"/>
      <sheetName val="постачання енергії"/>
      <sheetName val="ТП"/>
      <sheetName val="вода"/>
      <sheetName val="ВП"/>
      <sheetName val="центр. посл. тепло"/>
      <sheetName val="ЦПТ"/>
      <sheetName val="очищення"/>
      <sheetName val="ВВ"/>
      <sheetName val="23(внутр)"/>
      <sheetName val="ОВМ"/>
      <sheetName val="1 С"/>
      <sheetName val="8нкп жкг"/>
      <sheetName val="свод по місяцам"/>
      <sheetName val="розшифр"/>
      <sheetName val="розшифр прямих"/>
      <sheetName val="розрах  інших операц"/>
      <sheetName val="ряд270 розр"/>
      <sheetName val="ряд270"/>
      <sheetName val="ремонт то"/>
      <sheetName val="зарплата ремонт"/>
      <sheetName val="розш"/>
      <sheetName val="гаряча вода фінрезультат"/>
      <sheetName val="Структ.тепло"/>
      <sheetName val="Структ.ЦП"/>
      <sheetName val="Структ.тепло (2)"/>
      <sheetName val="Структ.ЦП (2)"/>
    </sheetNames>
    <sheetDataSet>
      <sheetData sheetId="18">
        <row r="9">
          <cell r="C9">
            <v>142890</v>
          </cell>
          <cell r="D9">
            <v>1358637</v>
          </cell>
          <cell r="E9">
            <v>357125</v>
          </cell>
        </row>
        <row r="13">
          <cell r="B13">
            <v>5805581</v>
          </cell>
        </row>
        <row r="14">
          <cell r="B14">
            <v>661957</v>
          </cell>
        </row>
        <row r="31">
          <cell r="B31">
            <v>4902708</v>
          </cell>
        </row>
        <row r="40">
          <cell r="B40">
            <v>1016781</v>
          </cell>
        </row>
        <row r="41">
          <cell r="B41">
            <v>505400</v>
          </cell>
        </row>
        <row r="42">
          <cell r="B42">
            <v>2018201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ручка "/>
      <sheetName val="тепло"/>
      <sheetName val="канал х.в"/>
      <sheetName val="канал.г.в"/>
      <sheetName val="вода"/>
      <sheetName val="внутрибуд."/>
      <sheetName val="вивоз нечистот"/>
      <sheetName val="тепло фін.пл."/>
      <sheetName val="розрахунок ф.1С"/>
    </sheetNames>
    <sheetDataSet>
      <sheetData sheetId="4">
        <row r="11">
          <cell r="V11">
            <v>1859917.5746</v>
          </cell>
        </row>
        <row r="12">
          <cell r="V12">
            <v>78522.12</v>
          </cell>
        </row>
        <row r="15">
          <cell r="V15">
            <v>163258.2805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Варт.акт.ел."/>
      <sheetName val="Лист1 (пропуск очистка)"/>
      <sheetName val="Лист3"/>
    </sheetNames>
    <sheetDataSet>
      <sheetData sheetId="0">
        <row r="14">
          <cell r="J14">
            <v>17760.49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Інші прямі"/>
      <sheetName val="Інші прямі 24"/>
      <sheetName val="розр.асф."/>
      <sheetName val="Акт асфальт."/>
      <sheetName val="Лист"/>
    </sheetNames>
    <sheetDataSet>
      <sheetData sheetId="0">
        <row r="21">
          <cell r="F21">
            <v>1816.4</v>
          </cell>
        </row>
      </sheetData>
      <sheetData sheetId="1">
        <row r="21">
          <cell r="F21">
            <v>2383.33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Коротка інструкція"/>
      <sheetName val="1_РОЗПОДІЛ ПЕРСОНАЛУ"/>
      <sheetName val="2_Вихідні дані"/>
      <sheetName val="3_Розрахунок ФОП(опал)"/>
      <sheetName val="4_Розрахунок ФОП(міжопал)"/>
      <sheetName val="5_Зведені дані"/>
      <sheetName val="Печать(опал)"/>
      <sheetName val="Печать(міжопал)"/>
      <sheetName val="ФОП опал."/>
      <sheetName val="ФОП міжопал."/>
      <sheetName val="Зведені дані 2"/>
      <sheetName val="Зведені дані"/>
      <sheetName val="Зведені дані 3"/>
      <sheetName val="не вкл.в розр."/>
      <sheetName val="Чис.авт.опал."/>
      <sheetName val="прож.мінім"/>
      <sheetName val="Розпод.ВВ"/>
      <sheetName val="Лист1"/>
    </sheetNames>
    <sheetDataSet>
      <sheetData sheetId="12">
        <row r="6">
          <cell r="I6">
            <v>9050800.465714283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"/>
      <sheetName val="вода "/>
      <sheetName val="ВВідведення трансп."/>
      <sheetName val="ВВідведення очистка2"/>
      <sheetName val="овм бух2"/>
      <sheetName val="ввідведеннязбут2"/>
      <sheetName val="ВП збут2"/>
      <sheetName val="вв центр.2"/>
      <sheetName val="ОВМ центр.2"/>
      <sheetName val="ВПцентр.2"/>
      <sheetName val="ВП інщі2"/>
      <sheetName val="тепло вироб.центр."/>
      <sheetName val="тепло транспорт.без ЦТП"/>
      <sheetName val="теплопостачання транспортування"/>
      <sheetName val="ЦТП "/>
      <sheetName val="тепло г.в.цент.посл."/>
      <sheetName val="тепло опал.цент.посл"/>
      <sheetName val="розподільні"/>
      <sheetName val="вузли обліку"/>
      <sheetName val="Лист1"/>
      <sheetName val="загальновир"/>
      <sheetName val="адмін "/>
      <sheetName val="Лист2"/>
    </sheetNames>
    <sheetDataSet>
      <sheetData sheetId="0">
        <row r="14">
          <cell r="O14">
            <v>421690.2090909091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4">
          <cell r="I24">
            <v>1859.92</v>
          </cell>
        </row>
        <row r="25">
          <cell r="I25">
            <v>78.52</v>
          </cell>
        </row>
        <row r="26">
          <cell r="I26">
            <v>163.26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9"/>
  <sheetViews>
    <sheetView tabSelected="1" workbookViewId="0" topLeftCell="A1">
      <selection activeCell="M7" sqref="M7"/>
    </sheetView>
  </sheetViews>
  <sheetFormatPr defaultColWidth="9.140625" defaultRowHeight="12.75"/>
  <cols>
    <col min="2" max="2" width="7.421875" style="0" customWidth="1"/>
    <col min="3" max="3" width="63.28125" style="0" customWidth="1"/>
    <col min="4" max="4" width="10.57421875" style="0" hidden="1" customWidth="1"/>
    <col min="5" max="5" width="9.28125" style="0" hidden="1" customWidth="1"/>
    <col min="6" max="6" width="10.140625" style="0" hidden="1" customWidth="1"/>
    <col min="7" max="7" width="9.28125" style="0" hidden="1" customWidth="1"/>
    <col min="8" max="8" width="10.421875" style="0" hidden="1" customWidth="1"/>
    <col min="9" max="9" width="9.421875" style="0" hidden="1" customWidth="1"/>
    <col min="10" max="10" width="10.140625" style="0" hidden="1" customWidth="1"/>
    <col min="11" max="11" width="9.28125" style="0" hidden="1" customWidth="1"/>
    <col min="12" max="12" width="16.28125" style="0" customWidth="1"/>
    <col min="13" max="13" width="14.57421875" style="0" customWidth="1"/>
  </cols>
  <sheetData>
    <row r="1" spans="12:13" ht="17.25" customHeight="1">
      <c r="L1" s="4" t="s">
        <v>87</v>
      </c>
      <c r="M1" s="4"/>
    </row>
    <row r="2" spans="12:13" ht="15" customHeight="1">
      <c r="L2" s="50" t="s">
        <v>88</v>
      </c>
      <c r="M2" s="50"/>
    </row>
    <row r="3" spans="12:13" ht="14.25" customHeight="1">
      <c r="L3" s="59"/>
      <c r="M3" s="4" t="s">
        <v>89</v>
      </c>
    </row>
    <row r="4" ht="15" customHeight="1"/>
    <row r="5" spans="2:13" ht="40.5" customHeight="1">
      <c r="B5" s="54" t="s">
        <v>86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2:13" ht="17.25" customHeight="1">
      <c r="B6" s="55" t="s">
        <v>63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2:13" ht="13.5" customHeight="1">
      <c r="B7" s="4"/>
      <c r="C7" s="4"/>
      <c r="D7" s="4"/>
      <c r="E7" s="4"/>
      <c r="F7" s="4"/>
      <c r="G7" s="4"/>
      <c r="H7" s="51" t="s">
        <v>38</v>
      </c>
      <c r="I7" s="51"/>
      <c r="J7" s="51"/>
      <c r="K7" s="51"/>
      <c r="L7" s="5"/>
      <c r="M7" s="58" t="s">
        <v>92</v>
      </c>
    </row>
    <row r="8" spans="2:13" ht="15.75" customHeight="1">
      <c r="B8" s="52" t="s">
        <v>0</v>
      </c>
      <c r="C8" s="52" t="s">
        <v>1</v>
      </c>
      <c r="D8" s="53" t="s">
        <v>2</v>
      </c>
      <c r="E8" s="53"/>
      <c r="F8" s="53"/>
      <c r="G8" s="53"/>
      <c r="H8" s="52" t="s">
        <v>3</v>
      </c>
      <c r="I8" s="52"/>
      <c r="J8" s="52" t="s">
        <v>66</v>
      </c>
      <c r="K8" s="52"/>
      <c r="L8" s="52" t="s">
        <v>67</v>
      </c>
      <c r="M8" s="52"/>
    </row>
    <row r="9" spans="2:13" ht="42" customHeight="1">
      <c r="B9" s="52"/>
      <c r="C9" s="52"/>
      <c r="D9" s="52" t="s">
        <v>68</v>
      </c>
      <c r="E9" s="52"/>
      <c r="F9" s="52" t="s">
        <v>69</v>
      </c>
      <c r="G9" s="52"/>
      <c r="H9" s="52"/>
      <c r="I9" s="52"/>
      <c r="J9" s="52"/>
      <c r="K9" s="52"/>
      <c r="L9" s="52"/>
      <c r="M9" s="52"/>
    </row>
    <row r="10" spans="2:13" ht="31.5">
      <c r="B10" s="52"/>
      <c r="C10" s="52"/>
      <c r="D10" s="11" t="s">
        <v>59</v>
      </c>
      <c r="E10" s="12" t="s">
        <v>4</v>
      </c>
      <c r="F10" s="11" t="s">
        <v>59</v>
      </c>
      <c r="G10" s="12" t="s">
        <v>4</v>
      </c>
      <c r="H10" s="11" t="s">
        <v>59</v>
      </c>
      <c r="I10" s="12" t="s">
        <v>4</v>
      </c>
      <c r="J10" s="11" t="s">
        <v>59</v>
      </c>
      <c r="K10" s="11" t="s">
        <v>4</v>
      </c>
      <c r="L10" s="12" t="s">
        <v>59</v>
      </c>
      <c r="M10" s="12" t="s">
        <v>4</v>
      </c>
    </row>
    <row r="11" spans="2:13" ht="12.75">
      <c r="B11" s="13" t="s">
        <v>5</v>
      </c>
      <c r="C11" s="13" t="s">
        <v>6</v>
      </c>
      <c r="D11" s="13">
        <v>1</v>
      </c>
      <c r="E11" s="13">
        <v>2</v>
      </c>
      <c r="F11" s="13">
        <v>3</v>
      </c>
      <c r="G11" s="13">
        <v>4</v>
      </c>
      <c r="H11" s="13">
        <v>5</v>
      </c>
      <c r="I11" s="13">
        <v>6</v>
      </c>
      <c r="J11" s="13">
        <v>7</v>
      </c>
      <c r="K11" s="13">
        <v>8</v>
      </c>
      <c r="L11" s="14">
        <v>1</v>
      </c>
      <c r="M11" s="14">
        <v>2</v>
      </c>
    </row>
    <row r="12" spans="2:13" ht="18.75" customHeight="1">
      <c r="B12" s="15">
        <v>1</v>
      </c>
      <c r="C12" s="16" t="s">
        <v>7</v>
      </c>
      <c r="D12" s="17">
        <f>D13+D18+D19+D23</f>
        <v>13193.23233</v>
      </c>
      <c r="E12" s="17">
        <f aca="true" t="shared" si="0" ref="E12:J12">E13+E18+E19+E23</f>
        <v>5.973370958445278</v>
      </c>
      <c r="F12" s="17">
        <f t="shared" si="0"/>
        <v>15053.517999999998</v>
      </c>
      <c r="G12" s="17">
        <f t="shared" si="0"/>
        <v>7.162550555954047</v>
      </c>
      <c r="H12" s="17">
        <f t="shared" si="0"/>
        <v>16483.40051</v>
      </c>
      <c r="I12" s="17">
        <v>7.5729</v>
      </c>
      <c r="J12" s="17">
        <f t="shared" si="0"/>
        <v>21317.461581752465</v>
      </c>
      <c r="K12" s="18">
        <f aca="true" t="shared" si="1" ref="K12:K23">J12/$J$49</f>
        <v>10.142961213185739</v>
      </c>
      <c r="L12" s="17">
        <f>L13+L18+L19+L23</f>
        <v>32524.261581752464</v>
      </c>
      <c r="M12" s="45">
        <f aca="true" t="shared" si="2" ref="M12:M24">L12/$L$49</f>
        <v>15.47521605450467</v>
      </c>
    </row>
    <row r="13" spans="2:13" ht="15.75">
      <c r="B13" s="19" t="s">
        <v>39</v>
      </c>
      <c r="C13" s="20" t="s">
        <v>8</v>
      </c>
      <c r="D13" s="21">
        <f>D16+D17</f>
        <v>6199.091</v>
      </c>
      <c r="E13" s="21">
        <f aca="true" t="shared" si="3" ref="E13:J13">E16+E17</f>
        <v>2.806701892451211</v>
      </c>
      <c r="F13" s="21">
        <f t="shared" si="3"/>
        <v>6467.5380000000005</v>
      </c>
      <c r="G13" s="21">
        <f t="shared" si="3"/>
        <v>3.077291826239815</v>
      </c>
      <c r="H13" s="21">
        <f>H16+H17</f>
        <v>6445.58</v>
      </c>
      <c r="I13" s="21">
        <v>2.9613</v>
      </c>
      <c r="J13" s="21">
        <f t="shared" si="3"/>
        <v>7865.22</v>
      </c>
      <c r="K13" s="22">
        <f t="shared" si="1"/>
        <v>3.7423133653708907</v>
      </c>
      <c r="L13" s="21">
        <f>L16+L17</f>
        <v>18505.09</v>
      </c>
      <c r="M13" s="46">
        <f t="shared" si="2"/>
        <v>8.804819907693773</v>
      </c>
    </row>
    <row r="14" spans="2:13" ht="19.5" customHeight="1">
      <c r="B14" s="23" t="s">
        <v>40</v>
      </c>
      <c r="C14" s="20" t="s">
        <v>9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2">
        <f t="shared" si="1"/>
        <v>0</v>
      </c>
      <c r="L14" s="24">
        <f>J14</f>
        <v>0</v>
      </c>
      <c r="M14" s="47">
        <f t="shared" si="2"/>
        <v>0</v>
      </c>
    </row>
    <row r="15" spans="2:13" ht="23.25" customHeight="1">
      <c r="B15" s="23" t="s">
        <v>41</v>
      </c>
      <c r="C15" s="20" t="s">
        <v>10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2">
        <f t="shared" si="1"/>
        <v>0</v>
      </c>
      <c r="L15" s="25">
        <f>J15</f>
        <v>0</v>
      </c>
      <c r="M15" s="47">
        <f t="shared" si="2"/>
        <v>0</v>
      </c>
    </row>
    <row r="16" spans="2:13" ht="15.75">
      <c r="B16" s="23" t="s">
        <v>42</v>
      </c>
      <c r="C16" s="20" t="s">
        <v>11</v>
      </c>
      <c r="D16" s="26">
        <f>'[1]вода'!$B$13/1000</f>
        <v>5637.657</v>
      </c>
      <c r="E16" s="26">
        <f>D16/$D$49</f>
        <v>2.552506903171903</v>
      </c>
      <c r="F16" s="26">
        <f>'[3]ВП'!$B$13/1000</f>
        <v>5805.581</v>
      </c>
      <c r="G16" s="27">
        <f>F16/$F$49</f>
        <v>2.7623288735022773</v>
      </c>
      <c r="H16" s="26">
        <v>5712.89</v>
      </c>
      <c r="I16" s="27">
        <v>2.6247</v>
      </c>
      <c r="J16" s="28">
        <f>'[11]Лист1'!$J$14</f>
        <v>7120.62</v>
      </c>
      <c r="K16" s="29">
        <f t="shared" si="1"/>
        <v>3.388028738640149</v>
      </c>
      <c r="L16" s="30">
        <f>'[5]Лист1'!$J$14</f>
        <v>17760.49</v>
      </c>
      <c r="M16" s="47">
        <f t="shared" si="2"/>
        <v>8.450535280963031</v>
      </c>
    </row>
    <row r="17" spans="2:13" ht="15.75">
      <c r="B17" s="23" t="s">
        <v>43</v>
      </c>
      <c r="C17" s="20" t="s">
        <v>12</v>
      </c>
      <c r="D17" s="26">
        <f>'[1]вода'!$B$14/1000</f>
        <v>561.434</v>
      </c>
      <c r="E17" s="26">
        <f>D17/$D$49</f>
        <v>0.2541949892793077</v>
      </c>
      <c r="F17" s="26">
        <f>'[3]ВП'!$B$14/1000</f>
        <v>661.957</v>
      </c>
      <c r="G17" s="27">
        <f>F17/$F$49</f>
        <v>0.3149629527375377</v>
      </c>
      <c r="H17" s="26">
        <v>732.69</v>
      </c>
      <c r="I17" s="27">
        <v>0.3366</v>
      </c>
      <c r="J17" s="26">
        <f>'[10]мат'!$D$18</f>
        <v>744.6</v>
      </c>
      <c r="K17" s="29">
        <f t="shared" si="1"/>
        <v>0.35428462673074185</v>
      </c>
      <c r="L17" s="31">
        <f>J17</f>
        <v>744.6</v>
      </c>
      <c r="M17" s="47">
        <f t="shared" si="2"/>
        <v>0.35428462673074185</v>
      </c>
    </row>
    <row r="18" spans="2:13" ht="15.75">
      <c r="B18" s="19" t="s">
        <v>44</v>
      </c>
      <c r="C18" s="20" t="s">
        <v>13</v>
      </c>
      <c r="D18" s="32">
        <f>'[1]вода'!$B$31/1000</f>
        <v>3773.33</v>
      </c>
      <c r="E18" s="26">
        <f>D18/$D$49</f>
        <v>1.7084137741876877</v>
      </c>
      <c r="F18" s="26">
        <f>'[3]ВП'!$B$31/1000</f>
        <v>4902.708</v>
      </c>
      <c r="G18" s="27">
        <f>F18/$F$49</f>
        <v>2.332736700556</v>
      </c>
      <c r="H18" s="26">
        <v>6588.766300000001</v>
      </c>
      <c r="I18" s="27">
        <v>3.0271</v>
      </c>
      <c r="J18" s="26">
        <f>'[7]Зведені дані 3'!$I$6/1000</f>
        <v>9050.800465714283</v>
      </c>
      <c r="K18" s="29">
        <f t="shared" si="1"/>
        <v>4.306418835092679</v>
      </c>
      <c r="L18" s="31">
        <f>J18</f>
        <v>9050.800465714283</v>
      </c>
      <c r="M18" s="47">
        <f t="shared" si="2"/>
        <v>4.306418835092679</v>
      </c>
    </row>
    <row r="19" spans="2:13" ht="15.75">
      <c r="B19" s="19" t="s">
        <v>45</v>
      </c>
      <c r="C19" s="20" t="s">
        <v>14</v>
      </c>
      <c r="D19" s="26">
        <f>D20+D21+D22</f>
        <v>3100.8553300000003</v>
      </c>
      <c r="E19" s="26">
        <f aca="true" t="shared" si="4" ref="E19:L19">E20+E21+E22</f>
        <v>1.4039439851630544</v>
      </c>
      <c r="F19" s="26">
        <f t="shared" si="4"/>
        <v>3540.382</v>
      </c>
      <c r="G19" s="26">
        <f t="shared" si="4"/>
        <v>1.6845341442704425</v>
      </c>
      <c r="H19" s="26">
        <f t="shared" si="4"/>
        <v>3333.26421</v>
      </c>
      <c r="I19" s="26">
        <v>1.5314</v>
      </c>
      <c r="J19" s="26">
        <f t="shared" si="4"/>
        <v>4229.266311548052</v>
      </c>
      <c r="K19" s="29">
        <f t="shared" si="1"/>
        <v>2.0123073281381987</v>
      </c>
      <c r="L19" s="26">
        <f t="shared" si="4"/>
        <v>4796.196311548051</v>
      </c>
      <c r="M19" s="47">
        <f t="shared" si="2"/>
        <v>2.282055627134249</v>
      </c>
    </row>
    <row r="20" spans="2:13" ht="36.75" customHeight="1">
      <c r="B20" s="33" t="s">
        <v>60</v>
      </c>
      <c r="C20" s="20" t="s">
        <v>61</v>
      </c>
      <c r="D20" s="21">
        <f>'[1]вода'!$B$40/1000</f>
        <v>780.551</v>
      </c>
      <c r="E20" s="21">
        <f>D20/$D$49</f>
        <v>0.3534024534975668</v>
      </c>
      <c r="F20" s="21">
        <f>'[3]ВП'!$B$40/1000</f>
        <v>1016.781</v>
      </c>
      <c r="G20" s="34">
        <f>F20/$F$49</f>
        <v>0.4837902553299177</v>
      </c>
      <c r="H20" s="21">
        <v>1449.53</v>
      </c>
      <c r="I20" s="34">
        <v>0.666</v>
      </c>
      <c r="J20" s="21">
        <f>J18*22%</f>
        <v>1991.1761024571422</v>
      </c>
      <c r="K20" s="22">
        <f t="shared" si="1"/>
        <v>0.9474121437203894</v>
      </c>
      <c r="L20" s="25">
        <f>J20</f>
        <v>1991.1761024571422</v>
      </c>
      <c r="M20" s="46">
        <f t="shared" si="2"/>
        <v>0.9474121437203894</v>
      </c>
    </row>
    <row r="21" spans="2:13" ht="31.5">
      <c r="B21" s="35" t="s">
        <v>46</v>
      </c>
      <c r="C21" s="20" t="s">
        <v>15</v>
      </c>
      <c r="D21" s="21">
        <f>'[1]вода'!$B$41/1000</f>
        <v>495.354</v>
      </c>
      <c r="E21" s="21">
        <f>D21/$D$49</f>
        <v>0.22427659300908426</v>
      </c>
      <c r="F21" s="21">
        <f>'[3]ВП'!$B$41/1000</f>
        <v>505.4</v>
      </c>
      <c r="G21" s="34">
        <f>F21/$F$49</f>
        <v>0.24047223054299835</v>
      </c>
      <c r="H21" s="21">
        <v>331.94420999999994</v>
      </c>
      <c r="I21" s="34">
        <v>0.1525</v>
      </c>
      <c r="J21" s="21">
        <f>'[8]зведена'!$O$14/1000</f>
        <v>421.6902090909091</v>
      </c>
      <c r="K21" s="22">
        <f t="shared" si="1"/>
        <v>0.20064243664219875</v>
      </c>
      <c r="L21" s="25">
        <f>J21</f>
        <v>421.6902090909091</v>
      </c>
      <c r="M21" s="46">
        <f t="shared" si="2"/>
        <v>0.20064243664219875</v>
      </c>
    </row>
    <row r="22" spans="2:13" ht="15.75">
      <c r="B22" s="23" t="s">
        <v>47</v>
      </c>
      <c r="C22" s="20" t="s">
        <v>16</v>
      </c>
      <c r="D22" s="26">
        <f>'[1]вода'!$B$42/1000</f>
        <v>1824.9503300000001</v>
      </c>
      <c r="E22" s="26">
        <f>D22/$D$49</f>
        <v>0.8262649386564034</v>
      </c>
      <c r="F22" s="26">
        <f>'[3]ВП'!$B$42/1000</f>
        <v>2018.201</v>
      </c>
      <c r="G22" s="27">
        <f>F22/$F$49</f>
        <v>0.9602716583975264</v>
      </c>
      <c r="H22" s="26">
        <v>1551.79</v>
      </c>
      <c r="I22" s="27">
        <v>0.7129</v>
      </c>
      <c r="J22" s="28">
        <f>'[6]Інші прямі'!$F$21</f>
        <v>1816.4</v>
      </c>
      <c r="K22" s="29">
        <f t="shared" si="1"/>
        <v>0.8642527477756103</v>
      </c>
      <c r="L22" s="24">
        <f>'[6]Інші прямі 24'!$F$21</f>
        <v>2383.33</v>
      </c>
      <c r="M22" s="47">
        <f t="shared" si="2"/>
        <v>1.134001046771661</v>
      </c>
    </row>
    <row r="23" spans="2:13" ht="15.75">
      <c r="B23" s="36" t="s">
        <v>48</v>
      </c>
      <c r="C23" s="16" t="s">
        <v>62</v>
      </c>
      <c r="D23" s="17">
        <f>'[1]ВП'!$C$9/1000</f>
        <v>119.956</v>
      </c>
      <c r="E23" s="17">
        <f>D23/$D$49</f>
        <v>0.0543113066433252</v>
      </c>
      <c r="F23" s="17">
        <f>'[3]ВП'!$C$9/1000</f>
        <v>142.89</v>
      </c>
      <c r="G23" s="37">
        <f>F23/$F$49</f>
        <v>0.06798788488778994</v>
      </c>
      <c r="H23" s="17">
        <v>115.79</v>
      </c>
      <c r="I23" s="37">
        <v>0.053099999999999994</v>
      </c>
      <c r="J23" s="17">
        <v>172.17480449013</v>
      </c>
      <c r="K23" s="18">
        <f t="shared" si="1"/>
        <v>0.08192168458397012</v>
      </c>
      <c r="L23" s="10">
        <f>J23</f>
        <v>172.17480449013</v>
      </c>
      <c r="M23" s="45">
        <f t="shared" si="2"/>
        <v>0.08192168458397012</v>
      </c>
    </row>
    <row r="24" spans="2:13" ht="15.75">
      <c r="B24" s="19" t="s">
        <v>71</v>
      </c>
      <c r="C24" s="20" t="s">
        <v>74</v>
      </c>
      <c r="D24" s="17"/>
      <c r="E24" s="17"/>
      <c r="F24" s="17"/>
      <c r="G24" s="37"/>
      <c r="H24" s="17"/>
      <c r="I24" s="37"/>
      <c r="J24" s="17"/>
      <c r="K24" s="18"/>
      <c r="L24" s="31">
        <v>96.01</v>
      </c>
      <c r="M24" s="47">
        <f t="shared" si="2"/>
        <v>0.04568206689822525</v>
      </c>
    </row>
    <row r="25" spans="2:13" ht="15.75">
      <c r="B25" s="19" t="s">
        <v>72</v>
      </c>
      <c r="C25" s="20" t="s">
        <v>75</v>
      </c>
      <c r="D25" s="17"/>
      <c r="E25" s="17"/>
      <c r="F25" s="17"/>
      <c r="G25" s="37"/>
      <c r="H25" s="17"/>
      <c r="I25" s="37"/>
      <c r="J25" s="17"/>
      <c r="K25" s="18"/>
      <c r="L25" s="31">
        <v>21.12</v>
      </c>
      <c r="M25" s="47">
        <f aca="true" t="shared" si="5" ref="M25:M36">L25/$L$49</f>
        <v>0.01004900794594852</v>
      </c>
    </row>
    <row r="26" spans="2:14" ht="15.75">
      <c r="B26" s="19" t="s">
        <v>73</v>
      </c>
      <c r="C26" s="20" t="s">
        <v>76</v>
      </c>
      <c r="D26" s="17"/>
      <c r="E26" s="17"/>
      <c r="F26" s="17"/>
      <c r="G26" s="37"/>
      <c r="H26" s="17"/>
      <c r="I26" s="37"/>
      <c r="J26" s="17"/>
      <c r="K26" s="18"/>
      <c r="L26" s="31">
        <v>55.04</v>
      </c>
      <c r="M26" s="47">
        <f t="shared" si="5"/>
        <v>0.02618832373792644</v>
      </c>
      <c r="N26" s="3"/>
    </row>
    <row r="27" spans="2:13" ht="18.75" customHeight="1">
      <c r="B27" s="15">
        <v>2</v>
      </c>
      <c r="C27" s="16" t="s">
        <v>17</v>
      </c>
      <c r="D27" s="17">
        <f>'[1]ВП'!$D$9/1000</f>
        <v>990.169</v>
      </c>
      <c r="E27" s="17">
        <f>D27/$D$49</f>
        <v>0.4483091482519813</v>
      </c>
      <c r="F27" s="17">
        <f>'[3]ВП'!$D$9/1000</f>
        <v>1358.637</v>
      </c>
      <c r="G27" s="37">
        <f>F27/$F$49</f>
        <v>0.6464473088410123</v>
      </c>
      <c r="H27" s="17">
        <v>1342.1599999999996</v>
      </c>
      <c r="I27" s="37">
        <v>0.6167</v>
      </c>
      <c r="J27" s="17">
        <v>1899.063771483833</v>
      </c>
      <c r="K27" s="18">
        <f>J27/$J$49</f>
        <v>0.9035846084045455</v>
      </c>
      <c r="L27" s="10">
        <f aca="true" t="shared" si="6" ref="L27:L47">J27</f>
        <v>1899.063771483833</v>
      </c>
      <c r="M27" s="45">
        <f>L27/$L$49</f>
        <v>0.9035846084045455</v>
      </c>
    </row>
    <row r="28" spans="2:13" ht="18.75" customHeight="1">
      <c r="B28" s="19" t="s">
        <v>78</v>
      </c>
      <c r="C28" s="20" t="s">
        <v>74</v>
      </c>
      <c r="D28" s="17"/>
      <c r="E28" s="17"/>
      <c r="F28" s="17"/>
      <c r="G28" s="37"/>
      <c r="H28" s="17"/>
      <c r="I28" s="37"/>
      <c r="J28" s="17"/>
      <c r="K28" s="18"/>
      <c r="L28" s="31">
        <v>1493.56</v>
      </c>
      <c r="M28" s="47">
        <f t="shared" si="5"/>
        <v>0.7106437645715373</v>
      </c>
    </row>
    <row r="29" spans="2:13" ht="18.75" customHeight="1">
      <c r="B29" s="19" t="s">
        <v>79</v>
      </c>
      <c r="C29" s="20" t="s">
        <v>75</v>
      </c>
      <c r="D29" s="17"/>
      <c r="E29" s="17"/>
      <c r="F29" s="17"/>
      <c r="G29" s="37"/>
      <c r="H29" s="17"/>
      <c r="I29" s="37"/>
      <c r="J29" s="17"/>
      <c r="K29" s="18"/>
      <c r="L29" s="31">
        <v>328.58</v>
      </c>
      <c r="M29" s="47">
        <f t="shared" si="5"/>
        <v>0.1563401056287767</v>
      </c>
    </row>
    <row r="30" spans="2:14" ht="18.75" customHeight="1">
      <c r="B30" s="19" t="s">
        <v>80</v>
      </c>
      <c r="C30" s="20" t="s">
        <v>76</v>
      </c>
      <c r="D30" s="17"/>
      <c r="E30" s="17"/>
      <c r="F30" s="17"/>
      <c r="G30" s="37"/>
      <c r="H30" s="17"/>
      <c r="I30" s="37"/>
      <c r="J30" s="17"/>
      <c r="K30" s="18"/>
      <c r="L30" s="31">
        <v>76.92</v>
      </c>
      <c r="M30" s="47">
        <f t="shared" si="5"/>
        <v>0.036598943712232955</v>
      </c>
      <c r="N30" s="3"/>
    </row>
    <row r="31" spans="2:13" ht="15.75">
      <c r="B31" s="15">
        <v>3</v>
      </c>
      <c r="C31" s="16" t="s">
        <v>18</v>
      </c>
      <c r="D31" s="17">
        <f>'[1]ВП'!$E$9/1000</f>
        <v>247.99504</v>
      </c>
      <c r="E31" s="17">
        <f>D31/$D$49</f>
        <v>0.1122822923693996</v>
      </c>
      <c r="F31" s="17">
        <f>'[3]ВП'!$E$9/1000</f>
        <v>357.125</v>
      </c>
      <c r="G31" s="37">
        <f>F31/$F$49</f>
        <v>0.16992213164358586</v>
      </c>
      <c r="H31" s="17">
        <v>324.4321976596</v>
      </c>
      <c r="I31" s="37">
        <v>0.14900000000000002</v>
      </c>
      <c r="J31" s="17">
        <v>401.1998521145924</v>
      </c>
      <c r="K31" s="18">
        <f>J31/$J$49</f>
        <v>0.19089301618432336</v>
      </c>
      <c r="L31" s="10">
        <f t="shared" si="6"/>
        <v>401.1998521145924</v>
      </c>
      <c r="M31" s="45">
        <f>L31/$L$49</f>
        <v>0.19089301618432336</v>
      </c>
    </row>
    <row r="32" spans="2:13" ht="15.75">
      <c r="B32" s="19" t="s">
        <v>81</v>
      </c>
      <c r="C32" s="20" t="s">
        <v>74</v>
      </c>
      <c r="D32" s="17"/>
      <c r="E32" s="17"/>
      <c r="F32" s="17"/>
      <c r="G32" s="37"/>
      <c r="H32" s="17"/>
      <c r="I32" s="37"/>
      <c r="J32" s="17"/>
      <c r="K32" s="18"/>
      <c r="L32" s="31">
        <v>315.62</v>
      </c>
      <c r="M32" s="47">
        <f t="shared" si="5"/>
        <v>0.15017366893467196</v>
      </c>
    </row>
    <row r="33" spans="2:13" ht="15.75">
      <c r="B33" s="19" t="s">
        <v>82</v>
      </c>
      <c r="C33" s="20" t="s">
        <v>75</v>
      </c>
      <c r="D33" s="17"/>
      <c r="E33" s="17"/>
      <c r="F33" s="17"/>
      <c r="G33" s="37"/>
      <c r="H33" s="17"/>
      <c r="I33" s="37"/>
      <c r="J33" s="17"/>
      <c r="K33" s="18"/>
      <c r="L33" s="31">
        <v>69.44</v>
      </c>
      <c r="M33" s="47">
        <f t="shared" si="5"/>
        <v>0.03303992006470952</v>
      </c>
    </row>
    <row r="34" spans="2:13" ht="15.75">
      <c r="B34" s="19" t="s">
        <v>83</v>
      </c>
      <c r="C34" s="20" t="s">
        <v>76</v>
      </c>
      <c r="D34" s="17"/>
      <c r="E34" s="17"/>
      <c r="F34" s="17"/>
      <c r="G34" s="37"/>
      <c r="H34" s="17"/>
      <c r="I34" s="37"/>
      <c r="J34" s="17"/>
      <c r="K34" s="18"/>
      <c r="L34" s="31">
        <v>16.14</v>
      </c>
      <c r="M34" s="47">
        <f t="shared" si="5"/>
        <v>0.007679497549602703</v>
      </c>
    </row>
    <row r="35" spans="2:13" ht="15.75">
      <c r="B35" s="19" t="s">
        <v>84</v>
      </c>
      <c r="C35" s="20" t="s">
        <v>77</v>
      </c>
      <c r="D35" s="17"/>
      <c r="E35" s="17"/>
      <c r="F35" s="17"/>
      <c r="G35" s="37"/>
      <c r="H35" s="17"/>
      <c r="I35" s="37"/>
      <c r="J35" s="17"/>
      <c r="K35" s="18"/>
      <c r="L35" s="31">
        <v>0</v>
      </c>
      <c r="M35" s="47">
        <f t="shared" si="5"/>
        <v>0</v>
      </c>
    </row>
    <row r="36" spans="2:14" ht="15.75">
      <c r="B36" s="19" t="s">
        <v>85</v>
      </c>
      <c r="C36" s="20" t="s">
        <v>76</v>
      </c>
      <c r="D36" s="17"/>
      <c r="E36" s="17"/>
      <c r="F36" s="17"/>
      <c r="G36" s="37"/>
      <c r="H36" s="17"/>
      <c r="I36" s="37"/>
      <c r="J36" s="17"/>
      <c r="K36" s="18"/>
      <c r="L36" s="31">
        <v>16.14</v>
      </c>
      <c r="M36" s="47">
        <f t="shared" si="5"/>
        <v>0.007679497549602703</v>
      </c>
      <c r="N36" s="3"/>
    </row>
    <row r="37" spans="2:13" ht="15.75">
      <c r="B37" s="15">
        <v>4</v>
      </c>
      <c r="C37" s="16" t="s">
        <v>19</v>
      </c>
      <c r="D37" s="17">
        <v>0</v>
      </c>
      <c r="E37" s="17">
        <v>0</v>
      </c>
      <c r="F37" s="17">
        <v>0</v>
      </c>
      <c r="G37" s="37">
        <f>F37/$F$49</f>
        <v>0</v>
      </c>
      <c r="H37" s="17">
        <v>0</v>
      </c>
      <c r="I37" s="37">
        <v>0</v>
      </c>
      <c r="J37" s="17">
        <v>0</v>
      </c>
      <c r="K37" s="18">
        <f aca="true" t="shared" si="7" ref="K37:K47">J37/$J$49</f>
        <v>0</v>
      </c>
      <c r="L37" s="10">
        <f t="shared" si="6"/>
        <v>0</v>
      </c>
      <c r="M37" s="45">
        <f aca="true" t="shared" si="8" ref="M37:M48">L37/$L$49</f>
        <v>0</v>
      </c>
    </row>
    <row r="38" spans="2:13" ht="15.75">
      <c r="B38" s="15">
        <v>5</v>
      </c>
      <c r="C38" s="16" t="s">
        <v>20</v>
      </c>
      <c r="D38" s="17">
        <v>0</v>
      </c>
      <c r="E38" s="17">
        <v>0</v>
      </c>
      <c r="F38" s="17">
        <v>0</v>
      </c>
      <c r="G38" s="37">
        <f>F38/$F$49</f>
        <v>0</v>
      </c>
      <c r="H38" s="17">
        <v>0</v>
      </c>
      <c r="I38" s="37">
        <v>0</v>
      </c>
      <c r="J38" s="17">
        <v>0</v>
      </c>
      <c r="K38" s="18">
        <f t="shared" si="7"/>
        <v>0</v>
      </c>
      <c r="L38" s="10">
        <f t="shared" si="6"/>
        <v>0</v>
      </c>
      <c r="M38" s="45">
        <f t="shared" si="8"/>
        <v>0</v>
      </c>
    </row>
    <row r="39" spans="2:13" ht="15.75">
      <c r="B39" s="15">
        <v>6</v>
      </c>
      <c r="C39" s="16" t="s">
        <v>21</v>
      </c>
      <c r="D39" s="38">
        <f>D12+D27+D31</f>
        <v>14431.39637</v>
      </c>
      <c r="E39" s="38">
        <f>E12+E27+E31</f>
        <v>6.533962399066659</v>
      </c>
      <c r="F39" s="38">
        <f>F12+F27+F31</f>
        <v>16769.28</v>
      </c>
      <c r="G39" s="39">
        <f>F39/$F$49</f>
        <v>7.978919996438645</v>
      </c>
      <c r="H39" s="38">
        <f>ROUND(H12+H27+H31,2)</f>
        <v>18149.99</v>
      </c>
      <c r="I39" s="39">
        <v>8.3386</v>
      </c>
      <c r="J39" s="38">
        <f>ROUND(J12+J27+J31,2)</f>
        <v>23617.73</v>
      </c>
      <c r="K39" s="40">
        <f t="shared" si="7"/>
        <v>11.237441119094067</v>
      </c>
      <c r="L39" s="38">
        <f>ROUND(L12+L27+L31,2)</f>
        <v>34824.53</v>
      </c>
      <c r="M39" s="48">
        <f t="shared" si="8"/>
        <v>16.569695960413</v>
      </c>
    </row>
    <row r="40" spans="2:13" ht="15.75">
      <c r="B40" s="15">
        <v>7</v>
      </c>
      <c r="C40" s="16" t="s">
        <v>22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8">
        <f t="shared" si="7"/>
        <v>0</v>
      </c>
      <c r="L40" s="10">
        <f t="shared" si="6"/>
        <v>0</v>
      </c>
      <c r="M40" s="45">
        <f t="shared" si="8"/>
        <v>0</v>
      </c>
    </row>
    <row r="41" spans="2:13" ht="15.75">
      <c r="B41" s="15">
        <v>8</v>
      </c>
      <c r="C41" s="16" t="s">
        <v>23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8">
        <f t="shared" si="7"/>
        <v>0</v>
      </c>
      <c r="L41" s="10">
        <f t="shared" si="6"/>
        <v>0</v>
      </c>
      <c r="M41" s="45">
        <f t="shared" si="8"/>
        <v>0</v>
      </c>
    </row>
    <row r="42" spans="2:13" ht="15.75">
      <c r="B42" s="19" t="s">
        <v>49</v>
      </c>
      <c r="C42" s="20" t="s">
        <v>24</v>
      </c>
      <c r="D42" s="41"/>
      <c r="E42" s="41"/>
      <c r="F42" s="41"/>
      <c r="G42" s="41"/>
      <c r="H42" s="26">
        <f aca="true" t="shared" si="9" ref="H42:J47">G42/$J$49</f>
        <v>0</v>
      </c>
      <c r="I42" s="26">
        <f t="shared" si="9"/>
        <v>0</v>
      </c>
      <c r="J42" s="26">
        <f t="shared" si="9"/>
        <v>0</v>
      </c>
      <c r="K42" s="29">
        <f t="shared" si="7"/>
        <v>0</v>
      </c>
      <c r="L42" s="31">
        <f t="shared" si="6"/>
        <v>0</v>
      </c>
      <c r="M42" s="47">
        <f t="shared" si="8"/>
        <v>0</v>
      </c>
    </row>
    <row r="43" spans="2:13" ht="15.75">
      <c r="B43" s="19" t="s">
        <v>51</v>
      </c>
      <c r="C43" s="20" t="s">
        <v>25</v>
      </c>
      <c r="D43" s="41"/>
      <c r="E43" s="41"/>
      <c r="F43" s="41"/>
      <c r="G43" s="41"/>
      <c r="H43" s="26">
        <f t="shared" si="9"/>
        <v>0</v>
      </c>
      <c r="I43" s="26">
        <f t="shared" si="9"/>
        <v>0</v>
      </c>
      <c r="J43" s="26">
        <f t="shared" si="9"/>
        <v>0</v>
      </c>
      <c r="K43" s="29">
        <f t="shared" si="7"/>
        <v>0</v>
      </c>
      <c r="L43" s="31">
        <f t="shared" si="6"/>
        <v>0</v>
      </c>
      <c r="M43" s="47">
        <f t="shared" si="8"/>
        <v>0</v>
      </c>
    </row>
    <row r="44" spans="2:13" ht="15.75">
      <c r="B44" s="23" t="s">
        <v>50</v>
      </c>
      <c r="C44" s="20" t="s">
        <v>26</v>
      </c>
      <c r="D44" s="41"/>
      <c r="E44" s="41"/>
      <c r="F44" s="41"/>
      <c r="G44" s="41"/>
      <c r="H44" s="26">
        <f t="shared" si="9"/>
        <v>0</v>
      </c>
      <c r="I44" s="26">
        <f t="shared" si="9"/>
        <v>0</v>
      </c>
      <c r="J44" s="26">
        <f t="shared" si="9"/>
        <v>0</v>
      </c>
      <c r="K44" s="29">
        <f t="shared" si="7"/>
        <v>0</v>
      </c>
      <c r="L44" s="31">
        <f t="shared" si="6"/>
        <v>0</v>
      </c>
      <c r="M44" s="47">
        <f t="shared" si="8"/>
        <v>0</v>
      </c>
    </row>
    <row r="45" spans="2:13" ht="15.75">
      <c r="B45" s="23" t="s">
        <v>52</v>
      </c>
      <c r="C45" s="20" t="s">
        <v>27</v>
      </c>
      <c r="D45" s="41"/>
      <c r="E45" s="41"/>
      <c r="F45" s="41"/>
      <c r="G45" s="41"/>
      <c r="H45" s="26">
        <f t="shared" si="9"/>
        <v>0</v>
      </c>
      <c r="I45" s="26">
        <f t="shared" si="9"/>
        <v>0</v>
      </c>
      <c r="J45" s="26">
        <f t="shared" si="9"/>
        <v>0</v>
      </c>
      <c r="K45" s="29">
        <f t="shared" si="7"/>
        <v>0</v>
      </c>
      <c r="L45" s="31">
        <f t="shared" si="6"/>
        <v>0</v>
      </c>
      <c r="M45" s="47">
        <f t="shared" si="8"/>
        <v>0</v>
      </c>
    </row>
    <row r="46" spans="2:13" ht="15.75">
      <c r="B46" s="23" t="s">
        <v>53</v>
      </c>
      <c r="C46" s="20" t="s">
        <v>28</v>
      </c>
      <c r="D46" s="41"/>
      <c r="E46" s="41"/>
      <c r="F46" s="41"/>
      <c r="G46" s="41"/>
      <c r="H46" s="26">
        <f t="shared" si="9"/>
        <v>0</v>
      </c>
      <c r="I46" s="26">
        <f t="shared" si="9"/>
        <v>0</v>
      </c>
      <c r="J46" s="26">
        <f t="shared" si="9"/>
        <v>0</v>
      </c>
      <c r="K46" s="29">
        <f t="shared" si="7"/>
        <v>0</v>
      </c>
      <c r="L46" s="31">
        <f t="shared" si="6"/>
        <v>0</v>
      </c>
      <c r="M46" s="47">
        <f t="shared" si="8"/>
        <v>0</v>
      </c>
    </row>
    <row r="47" spans="2:13" ht="15.75">
      <c r="B47" s="23" t="s">
        <v>54</v>
      </c>
      <c r="C47" s="20" t="s">
        <v>29</v>
      </c>
      <c r="D47" s="41"/>
      <c r="E47" s="41"/>
      <c r="F47" s="41"/>
      <c r="G47" s="41"/>
      <c r="H47" s="26">
        <f t="shared" si="9"/>
        <v>0</v>
      </c>
      <c r="I47" s="26">
        <f t="shared" si="9"/>
        <v>0</v>
      </c>
      <c r="J47" s="26">
        <f t="shared" si="9"/>
        <v>0</v>
      </c>
      <c r="K47" s="29">
        <f t="shared" si="7"/>
        <v>0</v>
      </c>
      <c r="L47" s="31">
        <f t="shared" si="6"/>
        <v>0</v>
      </c>
      <c r="M47" s="47">
        <f t="shared" si="8"/>
        <v>0</v>
      </c>
    </row>
    <row r="48" spans="2:13" ht="31.5">
      <c r="B48" s="15">
        <v>9</v>
      </c>
      <c r="C48" s="16" t="s">
        <v>30</v>
      </c>
      <c r="D48" s="38">
        <f>D39+D40+D41</f>
        <v>14431.39637</v>
      </c>
      <c r="E48" s="38">
        <f>E39+E40+E41</f>
        <v>6.533962399066659</v>
      </c>
      <c r="F48" s="38">
        <f>F39+F40+F41</f>
        <v>16769.28</v>
      </c>
      <c r="G48" s="38">
        <f>G39+G40+G41</f>
        <v>7.978919996438645</v>
      </c>
      <c r="H48" s="38">
        <f>H39+H40+H41</f>
        <v>18149.99</v>
      </c>
      <c r="I48" s="38">
        <f>H48/H49</f>
        <v>8.338612160138197</v>
      </c>
      <c r="J48" s="38">
        <f>J39+J40+J41</f>
        <v>23617.73</v>
      </c>
      <c r="K48" s="40">
        <f>ROUND(J48/J49,2)</f>
        <v>11.24</v>
      </c>
      <c r="L48" s="38">
        <f>L39+L40+L41</f>
        <v>34824.53</v>
      </c>
      <c r="M48" s="48">
        <f t="shared" si="8"/>
        <v>16.569695960413</v>
      </c>
    </row>
    <row r="49" spans="2:13" ht="15.75" customHeight="1">
      <c r="B49" s="15">
        <v>10</v>
      </c>
      <c r="C49" s="16" t="s">
        <v>70</v>
      </c>
      <c r="D49" s="38">
        <f>D50+D51+D52</f>
        <v>2208.674536</v>
      </c>
      <c r="E49" s="42"/>
      <c r="F49" s="38">
        <f>F50+F51+F52</f>
        <v>2101.6979751</v>
      </c>
      <c r="G49" s="43"/>
      <c r="H49" s="38">
        <f>H50+H51+H52</f>
        <v>2176.62</v>
      </c>
      <c r="I49" s="43"/>
      <c r="J49" s="38">
        <f>J50+J51+J52</f>
        <v>2101.7</v>
      </c>
      <c r="K49" s="43"/>
      <c r="L49" s="44">
        <f>J49</f>
        <v>2101.7</v>
      </c>
      <c r="M49" s="49"/>
    </row>
    <row r="50" spans="2:13" ht="15.75" hidden="1">
      <c r="B50" s="19" t="s">
        <v>55</v>
      </c>
      <c r="C50" s="20" t="s">
        <v>31</v>
      </c>
      <c r="D50" s="26">
        <f>'[2]вода'!$V$11/1000</f>
        <v>1929.8862</v>
      </c>
      <c r="E50" s="41"/>
      <c r="F50" s="26">
        <f>'[4]вода'!$V$11/1000</f>
        <v>1859.9175745999999</v>
      </c>
      <c r="G50" s="41"/>
      <c r="H50" s="26">
        <v>1908.12</v>
      </c>
      <c r="I50" s="41"/>
      <c r="J50" s="32">
        <f>'[9]Лист1'!$I$24</f>
        <v>1859.92</v>
      </c>
      <c r="K50" s="41"/>
      <c r="L50" s="25">
        <f>J50</f>
        <v>1859.92</v>
      </c>
      <c r="M50" s="49"/>
    </row>
    <row r="51" spans="2:13" ht="15.75" hidden="1">
      <c r="B51" s="19" t="s">
        <v>56</v>
      </c>
      <c r="C51" s="20" t="s">
        <v>32</v>
      </c>
      <c r="D51" s="26">
        <f>'[2]вода'!$V$12/1000</f>
        <v>78.79097</v>
      </c>
      <c r="E51" s="41"/>
      <c r="F51" s="26">
        <f>'[4]вода'!$V$12/1000</f>
        <v>78.52212</v>
      </c>
      <c r="G51" s="41"/>
      <c r="H51" s="26">
        <v>78.96</v>
      </c>
      <c r="I51" s="41"/>
      <c r="J51" s="32">
        <f>'[9]Лист1'!$I$25</f>
        <v>78.52</v>
      </c>
      <c r="K51" s="41"/>
      <c r="L51" s="25">
        <f>J51</f>
        <v>78.52</v>
      </c>
      <c r="M51" s="49"/>
    </row>
    <row r="52" spans="2:13" ht="15.75" hidden="1">
      <c r="B52" s="19" t="s">
        <v>57</v>
      </c>
      <c r="C52" s="20" t="s">
        <v>33</v>
      </c>
      <c r="D52" s="26">
        <f>'[2]вода'!$V$15/1000</f>
        <v>199.997366</v>
      </c>
      <c r="E52" s="41"/>
      <c r="F52" s="29">
        <f>'[4]вода'!$V$15/1000</f>
        <v>163.25828049999998</v>
      </c>
      <c r="G52" s="41"/>
      <c r="H52" s="26">
        <v>189.54</v>
      </c>
      <c r="I52" s="41"/>
      <c r="J52" s="32">
        <f>'[9]Лист1'!$I$26</f>
        <v>163.26</v>
      </c>
      <c r="K52" s="41"/>
      <c r="L52" s="25">
        <f>J52</f>
        <v>163.26</v>
      </c>
      <c r="M52" s="49"/>
    </row>
    <row r="53" spans="2:13" ht="15.75" hidden="1">
      <c r="B53" s="19" t="s">
        <v>58</v>
      </c>
      <c r="C53" s="20" t="s">
        <v>34</v>
      </c>
      <c r="D53" s="27">
        <v>0</v>
      </c>
      <c r="E53" s="41"/>
      <c r="F53" s="27">
        <v>0</v>
      </c>
      <c r="G53" s="41"/>
      <c r="H53" s="27">
        <v>0</v>
      </c>
      <c r="I53" s="41"/>
      <c r="J53" s="32"/>
      <c r="K53" s="41"/>
      <c r="L53" s="30"/>
      <c r="M53" s="49"/>
    </row>
    <row r="54" spans="2:13" ht="15.75">
      <c r="B54" s="15">
        <v>11</v>
      </c>
      <c r="C54" s="16" t="s">
        <v>35</v>
      </c>
      <c r="D54" s="41"/>
      <c r="E54" s="26">
        <f>E39</f>
        <v>6.533962399066659</v>
      </c>
      <c r="F54" s="41"/>
      <c r="G54" s="26">
        <f>G48</f>
        <v>7.978919996438645</v>
      </c>
      <c r="H54" s="41"/>
      <c r="I54" s="26">
        <f>I48</f>
        <v>8.338612160138197</v>
      </c>
      <c r="J54" s="41"/>
      <c r="K54" s="26">
        <f>K48</f>
        <v>11.24</v>
      </c>
      <c r="L54" s="41"/>
      <c r="M54" s="44">
        <f>M48</f>
        <v>16.569695960413</v>
      </c>
    </row>
    <row r="55" spans="2:13" ht="15.75">
      <c r="B55" s="6"/>
      <c r="C55" s="4"/>
      <c r="D55" s="4"/>
      <c r="E55" s="4"/>
      <c r="F55" s="4"/>
      <c r="G55" s="4"/>
      <c r="H55" s="4"/>
      <c r="I55" s="4"/>
      <c r="J55" s="7"/>
      <c r="K55" s="8">
        <f>K54*1.2</f>
        <v>13.488</v>
      </c>
      <c r="L55" s="5"/>
      <c r="M55" s="9"/>
    </row>
    <row r="56" spans="2:13" ht="28.5" customHeight="1">
      <c r="B56" s="56" t="s">
        <v>64</v>
      </c>
      <c r="C56" s="56"/>
      <c r="D56" s="4"/>
      <c r="E56" s="57"/>
      <c r="F56" s="57"/>
      <c r="G56" s="4"/>
      <c r="H56" s="4"/>
      <c r="I56" s="4"/>
      <c r="J56" s="57" t="s">
        <v>65</v>
      </c>
      <c r="K56" s="57"/>
      <c r="L56" s="4" t="s">
        <v>65</v>
      </c>
      <c r="M56" s="4"/>
    </row>
    <row r="57" spans="2:12" ht="25.5" customHeight="1">
      <c r="B57" s="4" t="s">
        <v>90</v>
      </c>
      <c r="C57" s="4"/>
      <c r="D57" s="4"/>
      <c r="E57" s="60" t="s">
        <v>36</v>
      </c>
      <c r="F57" s="60"/>
      <c r="G57" s="4"/>
      <c r="H57" s="4"/>
      <c r="I57" s="4"/>
      <c r="J57" s="60" t="s">
        <v>37</v>
      </c>
      <c r="K57" s="60"/>
      <c r="L57" s="4" t="s">
        <v>91</v>
      </c>
    </row>
    <row r="58" ht="15.75">
      <c r="B58" s="1"/>
    </row>
    <row r="59" ht="15">
      <c r="B59" s="2"/>
    </row>
  </sheetData>
  <sheetProtection/>
  <mergeCells count="17">
    <mergeCell ref="L2:M2"/>
    <mergeCell ref="E57:F57"/>
    <mergeCell ref="J57:K57"/>
    <mergeCell ref="B5:M5"/>
    <mergeCell ref="B6:M6"/>
    <mergeCell ref="L8:M9"/>
    <mergeCell ref="D9:E9"/>
    <mergeCell ref="F9:G9"/>
    <mergeCell ref="B56:C56"/>
    <mergeCell ref="E56:F56"/>
    <mergeCell ref="J56:K56"/>
    <mergeCell ref="H7:K7"/>
    <mergeCell ref="B8:B10"/>
    <mergeCell ref="C8:C10"/>
    <mergeCell ref="D8:G8"/>
    <mergeCell ref="H8:I9"/>
    <mergeCell ref="J8:K9"/>
  </mergeCells>
  <printOptions/>
  <pageMargins left="0.7" right="0.27" top="0.36" bottom="0.29" header="0.3" footer="0.3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Тарасенко</cp:lastModifiedBy>
  <cp:lastPrinted>2024-01-19T07:32:44Z</cp:lastPrinted>
  <dcterms:created xsi:type="dcterms:W3CDTF">2019-05-27T07:26:03Z</dcterms:created>
  <dcterms:modified xsi:type="dcterms:W3CDTF">2024-01-19T08:09:30Z</dcterms:modified>
  <cp:category/>
  <cp:version/>
  <cp:contentType/>
  <cp:contentStatus/>
</cp:coreProperties>
</file>